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21" sheetId="1" r:id="rId1"/>
  </sheets>
  <definedNames>
    <definedName name="_xlnm.Print_Titles" localSheetId="0">'2021'!$7:$8</definedName>
    <definedName name="_xlnm.Print_Area" localSheetId="0">'2021'!$A$1:$H$101</definedName>
  </definedNames>
  <calcPr fullCalcOnLoad="1" refMode="R1C1"/>
</workbook>
</file>

<file path=xl/sharedStrings.xml><?xml version="1.0" encoding="utf-8"?>
<sst xmlns="http://schemas.openxmlformats.org/spreadsheetml/2006/main" count="101" uniqueCount="97">
  <si>
    <t>План, руб.</t>
  </si>
  <si>
    <t>Факт, руб.</t>
  </si>
  <si>
    <t>Начислено</t>
  </si>
  <si>
    <t>Оплачено</t>
  </si>
  <si>
    <t>№</t>
  </si>
  <si>
    <t>Вид доходов / расходов</t>
  </si>
  <si>
    <t>ДОХОДЫ</t>
  </si>
  <si>
    <t>РАСХОДЫ</t>
  </si>
  <si>
    <t>Взносы за коммунальные услуги, в т.ч.:</t>
  </si>
  <si>
    <t>Отопление</t>
  </si>
  <si>
    <t>Холодная вода</t>
  </si>
  <si>
    <t>ХВС для нагрева ГВС</t>
  </si>
  <si>
    <t>Водоотведение счетч.</t>
  </si>
  <si>
    <t>Электроэнергия</t>
  </si>
  <si>
    <t>Содержание жилья</t>
  </si>
  <si>
    <t>Вода и водоотведение (МУП "Водоканал")</t>
  </si>
  <si>
    <t>Электроэнегия (ОАО "Екатеринбургэнергосбыт")</t>
  </si>
  <si>
    <t>Услуги обслуживающих организаций, в т.ч.:</t>
  </si>
  <si>
    <t>Поставщики коммунальных услуг, в т.ч.:</t>
  </si>
  <si>
    <t>для утверждения общим собранием</t>
  </si>
  <si>
    <t>ОБЩАЯ СУММА ДОХОДОВ</t>
  </si>
  <si>
    <t>Прочие расходы, в т.ч.:</t>
  </si>
  <si>
    <t>ОБЩАЯ СУММА РАСХОДОВ:</t>
  </si>
  <si>
    <t>ПРИЛОЖЕНИЕ №</t>
  </si>
  <si>
    <t>Паспортное обслуживание (МКУ "Центр муниципальных услуг")</t>
  </si>
  <si>
    <t>ГВС 1 куб(нагрев)</t>
  </si>
  <si>
    <t>Пени, выставленные собственникам за несовевременные платежи</t>
  </si>
  <si>
    <t>Взнос на капитальный ремонт</t>
  </si>
  <si>
    <t>хвс на сои</t>
  </si>
  <si>
    <t>гвс (под) на сои</t>
  </si>
  <si>
    <t>гвс (нагр) на сои</t>
  </si>
  <si>
    <t>эл.энергия на сои</t>
  </si>
  <si>
    <t>Техническое осв.лифтов (ООО "ИКЦ УралЛифт")</t>
  </si>
  <si>
    <t>Итого поступлений от собственников за жилищно-коммунальные услуги</t>
  </si>
  <si>
    <t>Итого по прочим доходам</t>
  </si>
  <si>
    <t>Итого поступлений от собственников по капитальному ремонту</t>
  </si>
  <si>
    <t>Обслуживание лифтов, (ООО "Средураллифт")</t>
  </si>
  <si>
    <t>Обращение с ТКО</t>
  </si>
  <si>
    <t>Дератизация (ООО "Городская дезинфекционная станция")</t>
  </si>
  <si>
    <t>Остаток денежных средств на 01.01.2021, в т.ч.:</t>
  </si>
  <si>
    <t>Остаток денежных средств на 01.01.2022, в т.ч.:</t>
  </si>
  <si>
    <t>Задолжен-  ность на 01.01.2021</t>
  </si>
  <si>
    <t>Задолжен-     ность на 01.01.2022</t>
  </si>
  <si>
    <t>членов ТСЖ "Щербакова 5А"</t>
  </si>
  <si>
    <t>ОТЧЕТ О ФИНАНСОВОЙ ДЕЯТЕЛЬНОСТИ ТСЖ "Щербакова, 5А" ЗА 2021 ГОД</t>
  </si>
  <si>
    <t>Услуги консъержа</t>
  </si>
  <si>
    <t>водоотведение ОДН</t>
  </si>
  <si>
    <t>Аренда</t>
  </si>
  <si>
    <t>эл.энергия паркинг</t>
  </si>
  <si>
    <t>паркинг</t>
  </si>
  <si>
    <t>Итого поступления о собственников за паркинг</t>
  </si>
  <si>
    <t xml:space="preserve">Выплата процентов </t>
  </si>
  <si>
    <t>Охрана</t>
  </si>
  <si>
    <t>Теплоэнергия (ООО "ТЭК "Чкаловский")</t>
  </si>
  <si>
    <t>Техническая эксплуатация (ООО "УК ПАРТНЕР")</t>
  </si>
  <si>
    <t>Услуги "консьерж"(ИП Абдрахманов С.У.)</t>
  </si>
  <si>
    <t>Аренда грязеудерж.покрытия (ООО "Холдинг Мир Чистоты")</t>
  </si>
  <si>
    <t>Вывоз ТКО (ЕМУП "Спецавтобаза")</t>
  </si>
  <si>
    <t>Обслуживание пожарной сигнализации (ООО "РСБ")</t>
  </si>
  <si>
    <t>Обслуживание сайта (Храмцов А.Ю.)</t>
  </si>
  <si>
    <t>Обслуживание тревожной сигнализации (ООО "Паритет-Урал")</t>
  </si>
  <si>
    <t>Обслуживание УКУТ (ИП Черепанов А.В.)</t>
  </si>
  <si>
    <t>охранные услуги (МВД )</t>
  </si>
  <si>
    <t>услуги связи (АО "ЭР Телеком Холдинг")</t>
  </si>
  <si>
    <t>Устранение внутреннего засора (ООО "Акварио")</t>
  </si>
  <si>
    <t>стенд формата А4(ООО "АС")</t>
  </si>
  <si>
    <t>Программа Бонус.Квартплата(ООО "Бонус Ай Ти")</t>
  </si>
  <si>
    <t>Формирование БД реестра собственников (ООО "ВМЕТРЕ")</t>
  </si>
  <si>
    <t>Радителефон, электрочайник (ООО "ДНС Ритейл")</t>
  </si>
  <si>
    <t>ремонт паркинга (ООО "ДорХан-Урал")</t>
  </si>
  <si>
    <t>сантехнические материалы (Ип Галактионов С.Н.)</t>
  </si>
  <si>
    <t>кислотное моющее средство (ИП Красник Э.Т.)</t>
  </si>
  <si>
    <t>заправка картриджа (ИП Манаков Ю В)</t>
  </si>
  <si>
    <t>Ремонтно-строительные и отделочные работы(ИП силаева Е.С.)</t>
  </si>
  <si>
    <t>хоз товары (моющее средства,инвентарь) ИП Фелер М.А.</t>
  </si>
  <si>
    <t>канцтовары (ООО Комус-Урал)</t>
  </si>
  <si>
    <t>Сервисное (техническое) обслуживание помещений (ООО Комфортный сервис"</t>
  </si>
  <si>
    <t>стремянка (ООО "ЛЕРУА МЕРЛЕН ВОСТОК")</t>
  </si>
  <si>
    <t>Уборка и вывоз снега (Пвнов И.А.)</t>
  </si>
  <si>
    <t>керамогранит (ЗАО "Торговый Центр "Пиастрелла")</t>
  </si>
  <si>
    <t>Уборка паркинга (ООО "ПрофСервис")</t>
  </si>
  <si>
    <t>комиссия за участие в торгах (сГУ МВД)ООО "РТС-тендер"</t>
  </si>
  <si>
    <t>сантехнические материалы (Сантехкомплект- Урал УЦСК ООО)</t>
  </si>
  <si>
    <t>право использования Диадок (ЗАО "ПФ "СКБ Контур")</t>
  </si>
  <si>
    <t>Ремонт домофонной системы (ООО "Строительно-монтажное управление Плюс")</t>
  </si>
  <si>
    <t>Лабораторные исследования воды (Центр гигиены и эпидемиологии в свердловской области)</t>
  </si>
  <si>
    <t>лампа светодиодная (ООО "ТД "Электротехмонтаж")</t>
  </si>
  <si>
    <t>РАСХОДЫ ПАРКИНГА</t>
  </si>
  <si>
    <t>возмещение ущерба кв 71</t>
  </si>
  <si>
    <t>авансовый отчет</t>
  </si>
  <si>
    <t>р/с …6982</t>
  </si>
  <si>
    <t>р/с …0016</t>
  </si>
  <si>
    <t>р/с …0580</t>
  </si>
  <si>
    <t>ООО "Х-Континент"</t>
  </si>
  <si>
    <t>госпошлина</t>
  </si>
  <si>
    <t xml:space="preserve"> / /</t>
  </si>
  <si>
    <t>Председатель правления ТСЖ "Щербакова 5А"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</si>
</sst>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#,##0.00\ &quot;₽&quot;"/>
    <numFmt numFmtId="177" formatCode="#,##0.00\ _₽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4" fontId="53" fillId="0" borderId="0" xfId="0" applyNumberFormat="1" applyFont="1" applyAlignment="1">
      <alignment horizontal="right"/>
    </xf>
    <xf numFmtId="4" fontId="52" fillId="0" borderId="0" xfId="0" applyNumberFormat="1" applyFont="1" applyAlignment="1">
      <alignment horizontal="right"/>
    </xf>
    <xf numFmtId="0" fontId="52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4" fontId="52" fillId="0" borderId="11" xfId="0" applyNumberFormat="1" applyFont="1" applyBorder="1" applyAlignment="1">
      <alignment/>
    </xf>
    <xf numFmtId="4" fontId="52" fillId="0" borderId="11" xfId="0" applyNumberFormat="1" applyFont="1" applyBorder="1" applyAlignment="1">
      <alignment horizontal="right"/>
    </xf>
    <xf numFmtId="3" fontId="52" fillId="0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left"/>
    </xf>
    <xf numFmtId="0" fontId="53" fillId="33" borderId="10" xfId="0" applyFont="1" applyFill="1" applyBorder="1" applyAlignment="1">
      <alignment/>
    </xf>
    <xf numFmtId="3" fontId="53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3" fontId="56" fillId="0" borderId="10" xfId="0" applyNumberFormat="1" applyFont="1" applyBorder="1" applyAlignment="1">
      <alignment/>
    </xf>
    <xf numFmtId="3" fontId="55" fillId="0" borderId="1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51" fillId="0" borderId="0" xfId="0" applyNumberFormat="1" applyFont="1" applyAlignment="1">
      <alignment/>
    </xf>
    <xf numFmtId="0" fontId="52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3" fontId="56" fillId="0" borderId="10" xfId="0" applyNumberFormat="1" applyFont="1" applyFill="1" applyBorder="1" applyAlignment="1">
      <alignment vertical="center" wrapText="1"/>
    </xf>
    <xf numFmtId="4" fontId="55" fillId="0" borderId="0" xfId="0" applyNumberFormat="1" applyFont="1" applyAlignment="1">
      <alignment/>
    </xf>
    <xf numFmtId="4" fontId="57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2" fillId="0" borderId="0" xfId="0" applyFont="1" applyBorder="1" applyAlignment="1">
      <alignment/>
    </xf>
    <xf numFmtId="0" fontId="54" fillId="0" borderId="0" xfId="0" applyFont="1" applyFill="1" applyBorder="1" applyAlignment="1">
      <alignment horizontal="right" vertical="center" wrapText="1"/>
    </xf>
    <xf numFmtId="3" fontId="55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3" fontId="52" fillId="0" borderId="0" xfId="0" applyNumberFormat="1" applyFont="1" applyFill="1" applyBorder="1" applyAlignment="1">
      <alignment vertical="center" wrapText="1"/>
    </xf>
    <xf numFmtId="177" fontId="2" fillId="0" borderId="10" xfId="0" applyNumberFormat="1" applyFont="1" applyBorder="1" applyAlignment="1">
      <alignment horizontal="right" vertical="center"/>
    </xf>
    <xf numFmtId="0" fontId="6" fillId="34" borderId="10" xfId="0" applyFont="1" applyFill="1" applyBorder="1" applyAlignment="1">
      <alignment horizontal="right" wrapText="1"/>
    </xf>
    <xf numFmtId="0" fontId="6" fillId="34" borderId="12" xfId="0" applyFont="1" applyFill="1" applyBorder="1" applyAlignment="1">
      <alignment horizontal="right" wrapText="1"/>
    </xf>
    <xf numFmtId="2" fontId="6" fillId="35" borderId="10" xfId="0" applyNumberFormat="1" applyFont="1" applyFill="1" applyBorder="1" applyAlignment="1">
      <alignment horizontal="right"/>
    </xf>
    <xf numFmtId="4" fontId="57" fillId="0" borderId="0" xfId="0" applyNumberFormat="1" applyFont="1" applyAlignment="1">
      <alignment/>
    </xf>
    <xf numFmtId="2" fontId="57" fillId="0" borderId="10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4" fontId="53" fillId="0" borderId="10" xfId="0" applyNumberFormat="1" applyFont="1" applyFill="1" applyBorder="1" applyAlignment="1">
      <alignment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52" fillId="34" borderId="10" xfId="0" applyNumberFormat="1" applyFont="1" applyFill="1" applyBorder="1" applyAlignment="1">
      <alignment/>
    </xf>
    <xf numFmtId="177" fontId="3" fillId="0" borderId="10" xfId="0" applyNumberFormat="1" applyFont="1" applyBorder="1" applyAlignment="1">
      <alignment horizontal="right"/>
    </xf>
    <xf numFmtId="4" fontId="5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4" fontId="9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54" fillId="34" borderId="10" xfId="0" applyFont="1" applyFill="1" applyBorder="1" applyAlignment="1">
      <alignment horizontal="right"/>
    </xf>
    <xf numFmtId="177" fontId="3" fillId="34" borderId="10" xfId="0" applyNumberFormat="1" applyFont="1" applyFill="1" applyBorder="1" applyAlignment="1">
      <alignment horizontal="right"/>
    </xf>
    <xf numFmtId="0" fontId="57" fillId="34" borderId="0" xfId="0" applyFont="1" applyFill="1" applyAlignment="1">
      <alignment/>
    </xf>
    <xf numFmtId="0" fontId="54" fillId="34" borderId="0" xfId="0" applyFont="1" applyFill="1" applyAlignment="1">
      <alignment horizontal="right"/>
    </xf>
    <xf numFmtId="3" fontId="3" fillId="34" borderId="10" xfId="0" applyNumberFormat="1" applyFont="1" applyFill="1" applyBorder="1" applyAlignment="1">
      <alignment/>
    </xf>
    <xf numFmtId="0" fontId="54" fillId="34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right"/>
    </xf>
    <xf numFmtId="0" fontId="57" fillId="34" borderId="0" xfId="0" applyFont="1" applyFill="1" applyAlignment="1">
      <alignment horizontal="right"/>
    </xf>
    <xf numFmtId="0" fontId="53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177" fontId="2" fillId="34" borderId="10" xfId="0" applyNumberFormat="1" applyFont="1" applyFill="1" applyBorder="1" applyAlignment="1">
      <alignment horizontal="right"/>
    </xf>
    <xf numFmtId="2" fontId="54" fillId="34" borderId="10" xfId="0" applyNumberFormat="1" applyFont="1" applyFill="1" applyBorder="1" applyAlignment="1">
      <alignment horizontal="right" wrapText="1"/>
    </xf>
    <xf numFmtId="3" fontId="9" fillId="34" borderId="10" xfId="0" applyNumberFormat="1" applyFont="1" applyFill="1" applyBorder="1" applyAlignment="1">
      <alignment/>
    </xf>
    <xf numFmtId="177" fontId="9" fillId="34" borderId="10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/>
    </xf>
    <xf numFmtId="177" fontId="10" fillId="34" borderId="10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57" fillId="34" borderId="10" xfId="0" applyFont="1" applyFill="1" applyBorder="1" applyAlignment="1">
      <alignment horizontal="right"/>
    </xf>
    <xf numFmtId="0" fontId="57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8" fillId="36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2"/>
  <sheetViews>
    <sheetView tabSelected="1" view="pageBreakPreview" zoomScaleSheetLayoutView="100" zoomScalePageLayoutView="0" workbookViewId="0" topLeftCell="A1">
      <pane xSplit="1" ySplit="9" topLeftCell="B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00" sqref="C10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70.140625" style="1" customWidth="1"/>
    <col min="4" max="4" width="10.7109375" style="1" customWidth="1"/>
    <col min="5" max="5" width="11.7109375" style="1" customWidth="1"/>
    <col min="6" max="6" width="13.140625" style="1" customWidth="1"/>
    <col min="7" max="7" width="12.7109375" style="1" customWidth="1"/>
    <col min="8" max="8" width="13.421875" style="1" customWidth="1"/>
    <col min="9" max="9" width="15.421875" style="1" customWidth="1"/>
    <col min="10" max="10" width="9.140625" style="1" customWidth="1"/>
    <col min="11" max="11" width="11.00390625" style="1" bestFit="1" customWidth="1"/>
    <col min="12" max="16384" width="9.140625" style="1" customWidth="1"/>
  </cols>
  <sheetData>
    <row r="1" spans="2:8" ht="12.75">
      <c r="B1" s="3"/>
      <c r="C1" s="3"/>
      <c r="D1" s="4"/>
      <c r="E1" s="5"/>
      <c r="F1" s="4"/>
      <c r="G1" s="4"/>
      <c r="H1" s="5" t="s">
        <v>23</v>
      </c>
    </row>
    <row r="2" spans="2:8" ht="12.75">
      <c r="B2" s="3"/>
      <c r="C2" s="3"/>
      <c r="D2" s="4"/>
      <c r="E2" s="6"/>
      <c r="F2" s="4"/>
      <c r="G2" s="4"/>
      <c r="H2" s="6" t="s">
        <v>19</v>
      </c>
    </row>
    <row r="3" spans="2:8" ht="12.75">
      <c r="B3" s="3"/>
      <c r="C3" s="3"/>
      <c r="D3" s="4"/>
      <c r="E3" s="6"/>
      <c r="F3" s="4"/>
      <c r="G3" s="4"/>
      <c r="H3" s="6" t="s">
        <v>43</v>
      </c>
    </row>
    <row r="4" spans="2:8" ht="12.75">
      <c r="B4" s="3"/>
      <c r="C4" s="3"/>
      <c r="D4" s="4"/>
      <c r="E4" s="4"/>
      <c r="F4" s="4"/>
      <c r="G4" s="4"/>
      <c r="H4" s="4"/>
    </row>
    <row r="5" spans="2:8" ht="12.75">
      <c r="B5" s="98" t="s">
        <v>44</v>
      </c>
      <c r="C5" s="98"/>
      <c r="D5" s="98"/>
      <c r="E5" s="98"/>
      <c r="F5" s="98"/>
      <c r="G5" s="98"/>
      <c r="H5" s="98"/>
    </row>
    <row r="6" spans="2:8" ht="12.75">
      <c r="B6" s="3"/>
      <c r="C6" s="3"/>
      <c r="D6" s="3"/>
      <c r="E6" s="3"/>
      <c r="F6" s="3"/>
      <c r="G6" s="3"/>
      <c r="H6" s="3"/>
    </row>
    <row r="7" spans="2:8" ht="12.75" customHeight="1">
      <c r="B7" s="99" t="s">
        <v>4</v>
      </c>
      <c r="C7" s="99" t="s">
        <v>5</v>
      </c>
      <c r="D7" s="99" t="s">
        <v>0</v>
      </c>
      <c r="E7" s="99" t="s">
        <v>41</v>
      </c>
      <c r="F7" s="100" t="s">
        <v>1</v>
      </c>
      <c r="G7" s="100"/>
      <c r="H7" s="99" t="s">
        <v>42</v>
      </c>
    </row>
    <row r="8" spans="2:8" ht="25.5" customHeight="1">
      <c r="B8" s="99"/>
      <c r="C8" s="99"/>
      <c r="D8" s="99"/>
      <c r="E8" s="99"/>
      <c r="F8" s="55" t="s">
        <v>2</v>
      </c>
      <c r="G8" s="55" t="s">
        <v>3</v>
      </c>
      <c r="H8" s="99"/>
    </row>
    <row r="9" spans="2:8" ht="12.75">
      <c r="B9" s="32"/>
      <c r="C9" s="94" t="s">
        <v>6</v>
      </c>
      <c r="D9" s="94"/>
      <c r="E9" s="94"/>
      <c r="F9" s="94"/>
      <c r="G9" s="94"/>
      <c r="H9" s="94"/>
    </row>
    <row r="10" spans="2:8" ht="12.75">
      <c r="B10" s="33">
        <v>1</v>
      </c>
      <c r="C10" s="18" t="s">
        <v>8</v>
      </c>
      <c r="D10" s="24"/>
      <c r="E10" s="37">
        <f>E11+E12+E13+E14+E15+E16+E17</f>
        <v>807555.9000000001</v>
      </c>
      <c r="F10" s="37">
        <f>F11+F12+F13+F14+F15+F16+F17</f>
        <v>3629031.95</v>
      </c>
      <c r="G10" s="37">
        <f>G11+G12+G13+G14+G15+G16+G17</f>
        <v>3945045.46</v>
      </c>
      <c r="H10" s="37">
        <f>E10+F10-G10</f>
        <v>491542.3900000006</v>
      </c>
    </row>
    <row r="11" spans="2:8" ht="12.75">
      <c r="B11" s="33">
        <v>2</v>
      </c>
      <c r="C11" s="14" t="s">
        <v>9</v>
      </c>
      <c r="D11" s="19"/>
      <c r="E11" s="38">
        <v>312294.41</v>
      </c>
      <c r="F11" s="36">
        <v>1164209.9</v>
      </c>
      <c r="G11" s="36">
        <v>1291486.7</v>
      </c>
      <c r="H11" s="38">
        <f>E11+F11-G11</f>
        <v>185017.60999999987</v>
      </c>
    </row>
    <row r="12" spans="2:8" ht="12.75">
      <c r="B12" s="33">
        <v>3</v>
      </c>
      <c r="C12" s="14" t="s">
        <v>10</v>
      </c>
      <c r="D12" s="19"/>
      <c r="E12" s="38">
        <v>79163.94</v>
      </c>
      <c r="F12" s="36">
        <v>344798.55</v>
      </c>
      <c r="G12" s="36">
        <v>385988.76</v>
      </c>
      <c r="H12" s="38">
        <f aca="true" t="shared" si="0" ref="H12:H27">E12+F12-G12</f>
        <v>37973.72999999998</v>
      </c>
    </row>
    <row r="13" spans="2:8" ht="12.75">
      <c r="B13" s="33">
        <v>4</v>
      </c>
      <c r="C13" s="14" t="s">
        <v>25</v>
      </c>
      <c r="D13" s="19"/>
      <c r="E13" s="38">
        <v>92296.73</v>
      </c>
      <c r="F13" s="36">
        <v>425378.87</v>
      </c>
      <c r="G13" s="36">
        <v>456483.08</v>
      </c>
      <c r="H13" s="38">
        <f t="shared" si="0"/>
        <v>61192.51999999996</v>
      </c>
    </row>
    <row r="14" spans="2:8" ht="12.75">
      <c r="B14" s="33">
        <v>5</v>
      </c>
      <c r="C14" s="14" t="s">
        <v>11</v>
      </c>
      <c r="D14" s="19"/>
      <c r="E14" s="38">
        <v>42811.03</v>
      </c>
      <c r="F14" s="36">
        <v>205486.15</v>
      </c>
      <c r="G14" s="36">
        <v>217572.02</v>
      </c>
      <c r="H14" s="38">
        <f t="shared" si="0"/>
        <v>30725.160000000003</v>
      </c>
    </row>
    <row r="15" spans="2:8" ht="12.75">
      <c r="B15" s="33">
        <v>6</v>
      </c>
      <c r="C15" s="14" t="s">
        <v>12</v>
      </c>
      <c r="D15" s="19"/>
      <c r="E15" s="38">
        <v>84005.69</v>
      </c>
      <c r="F15" s="36">
        <v>385101.7</v>
      </c>
      <c r="G15" s="36">
        <v>423247.06</v>
      </c>
      <c r="H15" s="38">
        <f t="shared" si="0"/>
        <v>45860.330000000016</v>
      </c>
    </row>
    <row r="16" spans="2:8" ht="12.75">
      <c r="B16" s="33">
        <v>7</v>
      </c>
      <c r="C16" s="14" t="s">
        <v>13</v>
      </c>
      <c r="D16" s="19"/>
      <c r="E16" s="38">
        <v>141263.66</v>
      </c>
      <c r="F16" s="36">
        <v>737642.58</v>
      </c>
      <c r="G16" s="36">
        <v>791223.15</v>
      </c>
      <c r="H16" s="38">
        <f t="shared" si="0"/>
        <v>87683.08999999997</v>
      </c>
    </row>
    <row r="17" spans="2:8" ht="12.75">
      <c r="B17" s="33">
        <v>8</v>
      </c>
      <c r="C17" s="14" t="s">
        <v>37</v>
      </c>
      <c r="D17" s="19"/>
      <c r="E17" s="38">
        <v>55720.44</v>
      </c>
      <c r="F17" s="36">
        <v>366414.2</v>
      </c>
      <c r="G17" s="36">
        <v>379044.69</v>
      </c>
      <c r="H17" s="38">
        <f t="shared" si="0"/>
        <v>43089.95000000001</v>
      </c>
    </row>
    <row r="18" spans="2:8" ht="12.75">
      <c r="B18" s="33">
        <v>9</v>
      </c>
      <c r="C18" s="56"/>
      <c r="D18" s="19"/>
      <c r="E18" s="38"/>
      <c r="F18" s="36"/>
      <c r="G18" s="36"/>
      <c r="H18" s="38">
        <f t="shared" si="0"/>
        <v>0</v>
      </c>
    </row>
    <row r="19" spans="2:8" ht="12.75">
      <c r="B19" s="33">
        <v>10</v>
      </c>
      <c r="C19" s="56" t="s">
        <v>14</v>
      </c>
      <c r="D19" s="24"/>
      <c r="E19" s="38">
        <v>441550.88</v>
      </c>
      <c r="F19" s="60">
        <v>2611109.12</v>
      </c>
      <c r="G19" s="60">
        <v>2727482.77</v>
      </c>
      <c r="H19" s="38">
        <f t="shared" si="0"/>
        <v>325177.23</v>
      </c>
    </row>
    <row r="20" spans="2:8" ht="12.75">
      <c r="B20" s="33">
        <v>11</v>
      </c>
      <c r="C20" s="56" t="s">
        <v>28</v>
      </c>
      <c r="D20" s="24"/>
      <c r="E20" s="38">
        <v>-13797.81</v>
      </c>
      <c r="F20" s="60">
        <v>-8553.75</v>
      </c>
      <c r="G20" s="60">
        <v>-22351.56</v>
      </c>
      <c r="H20" s="38">
        <f t="shared" si="0"/>
        <v>0</v>
      </c>
    </row>
    <row r="21" spans="2:8" ht="12.75">
      <c r="B21" s="33">
        <v>12</v>
      </c>
      <c r="C21" s="56" t="s">
        <v>29</v>
      </c>
      <c r="D21" s="24"/>
      <c r="E21" s="38"/>
      <c r="F21" s="60">
        <v>0</v>
      </c>
      <c r="G21" s="60">
        <v>0</v>
      </c>
      <c r="H21" s="38">
        <f t="shared" si="0"/>
        <v>0</v>
      </c>
    </row>
    <row r="22" spans="2:8" ht="12.75">
      <c r="B22" s="33">
        <v>13</v>
      </c>
      <c r="C22" s="56" t="s">
        <v>30</v>
      </c>
      <c r="D22" s="24"/>
      <c r="E22" s="38"/>
      <c r="F22" s="60">
        <v>0</v>
      </c>
      <c r="G22" s="60">
        <v>0</v>
      </c>
      <c r="H22" s="38">
        <f t="shared" si="0"/>
        <v>0</v>
      </c>
    </row>
    <row r="23" spans="2:8" ht="12.75">
      <c r="B23" s="33">
        <v>14</v>
      </c>
      <c r="C23" s="56" t="s">
        <v>31</v>
      </c>
      <c r="D23" s="24"/>
      <c r="E23" s="38">
        <v>30051.31</v>
      </c>
      <c r="F23" s="60">
        <v>237255.54</v>
      </c>
      <c r="G23" s="60">
        <v>229637.31</v>
      </c>
      <c r="H23" s="38">
        <f t="shared" si="0"/>
        <v>37669.54000000004</v>
      </c>
    </row>
    <row r="24" spans="2:8" ht="12.75">
      <c r="B24" s="33">
        <v>15</v>
      </c>
      <c r="C24" s="56" t="s">
        <v>46</v>
      </c>
      <c r="D24" s="24"/>
      <c r="E24" s="38">
        <v>-9041.19</v>
      </c>
      <c r="F24" s="60">
        <v>-6200.66</v>
      </c>
      <c r="G24" s="60">
        <v>-15241.85</v>
      </c>
      <c r="H24" s="38">
        <f t="shared" si="0"/>
        <v>0</v>
      </c>
    </row>
    <row r="25" spans="2:8" ht="12.75">
      <c r="B25" s="33">
        <v>16</v>
      </c>
      <c r="C25" s="56" t="s">
        <v>26</v>
      </c>
      <c r="D25" s="24"/>
      <c r="E25" s="38">
        <v>25124.11</v>
      </c>
      <c r="F25" s="60">
        <v>47808.85</v>
      </c>
      <c r="G25" s="60">
        <v>60473.53</v>
      </c>
      <c r="H25" s="38">
        <f t="shared" si="0"/>
        <v>12459.429999999993</v>
      </c>
    </row>
    <row r="26" spans="2:8" ht="12.75">
      <c r="B26" s="33">
        <v>17</v>
      </c>
      <c r="C26" s="56" t="s">
        <v>45</v>
      </c>
      <c r="D26" s="24"/>
      <c r="E26" s="38">
        <v>60174.02</v>
      </c>
      <c r="F26" s="60">
        <v>384000</v>
      </c>
      <c r="G26" s="60">
        <v>400890.85</v>
      </c>
      <c r="H26" s="38">
        <f t="shared" si="0"/>
        <v>43283.17000000004</v>
      </c>
    </row>
    <row r="27" spans="2:8" ht="12.75">
      <c r="B27" s="33">
        <v>18</v>
      </c>
      <c r="C27" s="56" t="s">
        <v>52</v>
      </c>
      <c r="D27" s="24"/>
      <c r="E27" s="38">
        <v>-400</v>
      </c>
      <c r="F27" s="60"/>
      <c r="G27" s="60">
        <v>-400</v>
      </c>
      <c r="H27" s="38">
        <f t="shared" si="0"/>
        <v>0</v>
      </c>
    </row>
    <row r="28" spans="2:8" ht="12.75">
      <c r="B28" s="33">
        <v>19</v>
      </c>
      <c r="C28" s="57" t="s">
        <v>33</v>
      </c>
      <c r="D28" s="58"/>
      <c r="E28" s="59">
        <f>E10+E19+E20+E21+E22+E23+E24+E25+E26+E27</f>
        <v>1341217.2200000004</v>
      </c>
      <c r="F28" s="59">
        <f>F10+F18+F19+F20+F21+F22+F23+F24+F25+F26</f>
        <v>6894451.05</v>
      </c>
      <c r="G28" s="59">
        <f>G10+G18+G19+G20+G21+G22+G23+G24+G25+G26+G27</f>
        <v>7325536.510000001</v>
      </c>
      <c r="H28" s="59">
        <f>H10+H18+H19+H20+H21+H22+H23+H24+H25+H26</f>
        <v>910131.7600000006</v>
      </c>
    </row>
    <row r="29" spans="2:8" ht="12.75">
      <c r="B29" s="33">
        <v>20</v>
      </c>
      <c r="C29" s="57" t="s">
        <v>48</v>
      </c>
      <c r="D29" s="58"/>
      <c r="E29" s="59">
        <v>1742.47</v>
      </c>
      <c r="F29" s="59">
        <v>20930.66</v>
      </c>
      <c r="G29" s="59">
        <v>20939.77</v>
      </c>
      <c r="H29" s="59">
        <f>E29+F29-G29</f>
        <v>1733.3600000000006</v>
      </c>
    </row>
    <row r="30" spans="2:8" ht="12.75">
      <c r="B30" s="33">
        <v>21</v>
      </c>
      <c r="C30" s="57" t="s">
        <v>49</v>
      </c>
      <c r="D30" s="58"/>
      <c r="E30" s="59">
        <v>16537.91</v>
      </c>
      <c r="F30" s="59">
        <v>256186.88</v>
      </c>
      <c r="G30" s="59">
        <v>251049.07</v>
      </c>
      <c r="H30" s="59">
        <f>E30+F30-G30</f>
        <v>21675.719999999972</v>
      </c>
    </row>
    <row r="31" spans="2:8" ht="12.75">
      <c r="B31" s="33">
        <v>22</v>
      </c>
      <c r="C31" s="57" t="s">
        <v>50</v>
      </c>
      <c r="D31" s="58"/>
      <c r="E31" s="59">
        <f>E29+E30</f>
        <v>18280.38</v>
      </c>
      <c r="F31" s="59">
        <f>F29+F30</f>
        <v>277117.54</v>
      </c>
      <c r="G31" s="59">
        <f>G29+G30</f>
        <v>271988.84</v>
      </c>
      <c r="H31" s="59">
        <f>H29+H30</f>
        <v>23409.079999999973</v>
      </c>
    </row>
    <row r="32" spans="2:8" ht="12.75">
      <c r="B32" s="33">
        <v>23</v>
      </c>
      <c r="C32" s="56" t="s">
        <v>47</v>
      </c>
      <c r="D32" s="24"/>
      <c r="E32" s="38">
        <v>63096.77</v>
      </c>
      <c r="F32" s="60">
        <v>300000</v>
      </c>
      <c r="G32" s="60">
        <v>294000</v>
      </c>
      <c r="H32" s="38">
        <f>E32+F32-G32</f>
        <v>69096.77000000002</v>
      </c>
    </row>
    <row r="33" spans="2:8" ht="12.75">
      <c r="B33" s="33">
        <v>24</v>
      </c>
      <c r="C33" s="57" t="s">
        <v>34</v>
      </c>
      <c r="D33" s="58"/>
      <c r="E33" s="59">
        <f>E32</f>
        <v>63096.77</v>
      </c>
      <c r="F33" s="59">
        <f>F32</f>
        <v>300000</v>
      </c>
      <c r="G33" s="59">
        <f>G32</f>
        <v>294000</v>
      </c>
      <c r="H33" s="59">
        <f>H32</f>
        <v>69096.77000000002</v>
      </c>
    </row>
    <row r="34" spans="2:8" ht="12.75">
      <c r="B34" s="33">
        <v>25</v>
      </c>
      <c r="C34" s="56" t="s">
        <v>27</v>
      </c>
      <c r="D34" s="24"/>
      <c r="E34" s="38">
        <v>778504.32</v>
      </c>
      <c r="F34" s="38">
        <v>1194213.72</v>
      </c>
      <c r="G34" s="38">
        <v>1224482.77</v>
      </c>
      <c r="H34" s="38">
        <f>E34+F34-G34</f>
        <v>748235.27</v>
      </c>
    </row>
    <row r="35" spans="2:8" ht="12.75">
      <c r="B35" s="33">
        <v>26</v>
      </c>
      <c r="C35" s="56" t="s">
        <v>26</v>
      </c>
      <c r="D35" s="24"/>
      <c r="E35" s="38">
        <v>64804.18</v>
      </c>
      <c r="F35" s="38">
        <v>38554.96</v>
      </c>
      <c r="G35" s="38">
        <v>16747.94</v>
      </c>
      <c r="H35" s="38">
        <f>E35+F35-G35</f>
        <v>86611.2</v>
      </c>
    </row>
    <row r="36" spans="2:8" ht="12.75">
      <c r="B36" s="33">
        <v>27</v>
      </c>
      <c r="C36" s="56" t="s">
        <v>51</v>
      </c>
      <c r="D36" s="24"/>
      <c r="E36" s="38"/>
      <c r="F36" s="38">
        <v>31708.2</v>
      </c>
      <c r="G36" s="38">
        <v>31708.2</v>
      </c>
      <c r="H36" s="38">
        <f>E36+F36-G36</f>
        <v>0</v>
      </c>
    </row>
    <row r="37" spans="2:8" ht="12.75">
      <c r="B37" s="33">
        <v>28</v>
      </c>
      <c r="C37" s="57" t="s">
        <v>35</v>
      </c>
      <c r="D37" s="58"/>
      <c r="E37" s="59">
        <f>E34+E35+E36</f>
        <v>843308.5</v>
      </c>
      <c r="F37" s="59">
        <f>F34+F36+F35</f>
        <v>1264476.88</v>
      </c>
      <c r="G37" s="59">
        <f>G34+G36+G35</f>
        <v>1272938.91</v>
      </c>
      <c r="H37" s="59">
        <f>H34+H35+H36</f>
        <v>834846.47</v>
      </c>
    </row>
    <row r="38" spans="2:9" ht="12.75">
      <c r="B38" s="33">
        <v>30</v>
      </c>
      <c r="C38" s="16" t="s">
        <v>20</v>
      </c>
      <c r="D38" s="29"/>
      <c r="E38" s="39">
        <f>E28+E31+E33+E37</f>
        <v>2265902.87</v>
      </c>
      <c r="F38" s="39">
        <f>F28+F31+F33+F37</f>
        <v>8736045.469999999</v>
      </c>
      <c r="G38" s="39">
        <f>G28+G31+G33+G37</f>
        <v>9164464.26</v>
      </c>
      <c r="H38" s="39">
        <f>H28+H31+H33+H37</f>
        <v>1837484.0800000005</v>
      </c>
      <c r="I38" s="31"/>
    </row>
    <row r="39" spans="2:8" ht="12.75">
      <c r="B39" s="95"/>
      <c r="C39" s="96"/>
      <c r="D39" s="96"/>
      <c r="E39" s="96"/>
      <c r="F39" s="96"/>
      <c r="G39" s="96"/>
      <c r="H39" s="97"/>
    </row>
    <row r="40" spans="2:8" ht="12.75">
      <c r="B40" s="7"/>
      <c r="C40" s="94" t="s">
        <v>7</v>
      </c>
      <c r="D40" s="94"/>
      <c r="E40" s="94"/>
      <c r="F40" s="94"/>
      <c r="G40" s="94"/>
      <c r="H40" s="94"/>
    </row>
    <row r="41" spans="2:8" ht="12.75">
      <c r="B41" s="8">
        <v>1</v>
      </c>
      <c r="C41" s="15" t="s">
        <v>18</v>
      </c>
      <c r="D41" s="27"/>
      <c r="E41" s="66">
        <f>E42+E43+E44+E45</f>
        <v>1087927.78</v>
      </c>
      <c r="F41" s="62">
        <f>SUM(F42:F45)</f>
        <v>3340128.61</v>
      </c>
      <c r="G41" s="62">
        <f>SUM(G42:G45)</f>
        <v>3946315.4899999998</v>
      </c>
      <c r="H41" s="63">
        <f>SUM(H42:H45)</f>
        <v>481740.9</v>
      </c>
    </row>
    <row r="42" spans="2:8" ht="12.75">
      <c r="B42" s="8">
        <v>2</v>
      </c>
      <c r="C42" s="14" t="s">
        <v>53</v>
      </c>
      <c r="D42" s="20"/>
      <c r="E42" s="61">
        <v>599665.28</v>
      </c>
      <c r="F42" s="64">
        <v>1229148.54</v>
      </c>
      <c r="G42" s="64">
        <v>1696890.67</v>
      </c>
      <c r="H42" s="65">
        <f>E42+F42-G42</f>
        <v>131923.15000000014</v>
      </c>
    </row>
    <row r="43" spans="2:8" ht="12.75">
      <c r="B43" s="8">
        <v>3</v>
      </c>
      <c r="C43" s="14" t="s">
        <v>15</v>
      </c>
      <c r="D43" s="19"/>
      <c r="E43" s="61">
        <v>215070.25</v>
      </c>
      <c r="F43" s="64">
        <v>840250.67</v>
      </c>
      <c r="G43" s="64">
        <v>915061.63</v>
      </c>
      <c r="H43" s="65">
        <f>E43+F43-G43</f>
        <v>140259.28999999992</v>
      </c>
    </row>
    <row r="44" spans="2:8" s="22" customFormat="1" ht="12.75">
      <c r="B44" s="8">
        <v>4</v>
      </c>
      <c r="C44" s="21" t="s">
        <v>16</v>
      </c>
      <c r="D44" s="19"/>
      <c r="E44" s="61">
        <v>249850.59</v>
      </c>
      <c r="F44" s="64">
        <v>986394.8</v>
      </c>
      <c r="G44" s="64">
        <v>1050734.37</v>
      </c>
      <c r="H44" s="65">
        <f>E44+F44-G44</f>
        <v>185511.02000000002</v>
      </c>
    </row>
    <row r="45" spans="2:8" s="22" customFormat="1" ht="12.75">
      <c r="B45" s="8">
        <v>5</v>
      </c>
      <c r="C45" s="21" t="s">
        <v>57</v>
      </c>
      <c r="D45" s="19"/>
      <c r="E45" s="61">
        <v>23341.66</v>
      </c>
      <c r="F45" s="64">
        <v>284334.6</v>
      </c>
      <c r="G45" s="64">
        <v>283628.82</v>
      </c>
      <c r="H45" s="65">
        <f>E45+F45-G45</f>
        <v>24047.439999999944</v>
      </c>
    </row>
    <row r="46" spans="2:8" s="22" customFormat="1" ht="12.75">
      <c r="B46" s="8">
        <v>6</v>
      </c>
      <c r="C46" s="25" t="s">
        <v>17</v>
      </c>
      <c r="D46" s="23">
        <f>D48+D51+D52+D53+D57+D55</f>
        <v>0</v>
      </c>
      <c r="E46" s="47">
        <f>E48+E49+E50+E51+E52+E53+E54+E55+E56+E57+E58+E59+E60+E47</f>
        <v>154152.05</v>
      </c>
      <c r="F46" s="47">
        <f>F47+F48+F49+F50+F51+F52+F53+F54+F55+F56+F57+F58+F59+F60</f>
        <v>1657039.4799999997</v>
      </c>
      <c r="G46" s="47">
        <f>G47+G48+G49+G50+G51+G52+G53+G54+G55+G56+G57+G58+G59+G60</f>
        <v>1556215.9899999998</v>
      </c>
      <c r="H46" s="47">
        <f>H47+H48+H49+H50+H51+H52+H53+H54+H55+H56+H57+H58+H59+H60</f>
        <v>254975.54000000007</v>
      </c>
    </row>
    <row r="47" spans="2:8" s="22" customFormat="1" ht="12.75">
      <c r="B47" s="8">
        <v>7</v>
      </c>
      <c r="C47" s="68" t="s">
        <v>76</v>
      </c>
      <c r="D47" s="23"/>
      <c r="E47" s="69">
        <v>110000</v>
      </c>
      <c r="F47" s="69">
        <v>330000</v>
      </c>
      <c r="G47" s="69">
        <v>385000</v>
      </c>
      <c r="H47" s="65">
        <f>E47+F47-G47</f>
        <v>55000</v>
      </c>
    </row>
    <row r="48" spans="2:8" s="22" customFormat="1" ht="12.75">
      <c r="B48" s="8">
        <v>8</v>
      </c>
      <c r="C48" s="26" t="s">
        <v>54</v>
      </c>
      <c r="D48" s="19"/>
      <c r="E48" s="61">
        <v>0</v>
      </c>
      <c r="F48" s="64">
        <v>746596.5</v>
      </c>
      <c r="G48" s="64">
        <v>618031.19</v>
      </c>
      <c r="H48" s="65">
        <f>E48+F48-G48</f>
        <v>128565.31000000006</v>
      </c>
    </row>
    <row r="49" spans="2:8" s="22" customFormat="1" ht="12.75">
      <c r="B49" s="8">
        <v>9</v>
      </c>
      <c r="C49" s="26" t="s">
        <v>55</v>
      </c>
      <c r="D49" s="19"/>
      <c r="E49" s="61">
        <v>0</v>
      </c>
      <c r="F49" s="64">
        <v>192300</v>
      </c>
      <c r="G49" s="64">
        <v>146640</v>
      </c>
      <c r="H49" s="65">
        <f aca="true" t="shared" si="1" ref="H49:H60">E49+F49-G49</f>
        <v>45660</v>
      </c>
    </row>
    <row r="50" spans="2:8" s="22" customFormat="1" ht="12.75">
      <c r="B50" s="8">
        <v>10</v>
      </c>
      <c r="C50" s="26" t="s">
        <v>56</v>
      </c>
      <c r="D50" s="19"/>
      <c r="E50" s="61">
        <v>1876</v>
      </c>
      <c r="F50" s="64">
        <v>25326</v>
      </c>
      <c r="G50" s="64">
        <v>24388</v>
      </c>
      <c r="H50" s="65">
        <f t="shared" si="1"/>
        <v>2814</v>
      </c>
    </row>
    <row r="51" spans="2:8" s="22" customFormat="1" ht="12.75">
      <c r="B51" s="8">
        <v>11</v>
      </c>
      <c r="C51" s="21" t="s">
        <v>36</v>
      </c>
      <c r="D51" s="19"/>
      <c r="E51" s="61">
        <v>16008</v>
      </c>
      <c r="F51" s="64">
        <v>192096</v>
      </c>
      <c r="G51" s="64">
        <v>192096</v>
      </c>
      <c r="H51" s="65">
        <f t="shared" si="1"/>
        <v>16008</v>
      </c>
    </row>
    <row r="52" spans="2:8" ht="12.75">
      <c r="B52" s="8">
        <v>12</v>
      </c>
      <c r="C52" s="67" t="s">
        <v>32</v>
      </c>
      <c r="D52" s="19"/>
      <c r="E52" s="61">
        <v>0</v>
      </c>
      <c r="F52" s="64">
        <v>5946</v>
      </c>
      <c r="G52" s="64">
        <v>5946</v>
      </c>
      <c r="H52" s="65">
        <f t="shared" si="1"/>
        <v>0</v>
      </c>
    </row>
    <row r="53" spans="2:8" ht="12.75">
      <c r="B53" s="8">
        <v>13</v>
      </c>
      <c r="C53" s="14" t="s">
        <v>58</v>
      </c>
      <c r="D53" s="19"/>
      <c r="E53" s="61">
        <v>7000</v>
      </c>
      <c r="F53" s="64">
        <v>69000</v>
      </c>
      <c r="G53" s="64">
        <v>72000</v>
      </c>
      <c r="H53" s="65">
        <f t="shared" si="1"/>
        <v>4000</v>
      </c>
    </row>
    <row r="54" spans="2:8" ht="12.75">
      <c r="B54" s="8">
        <v>14</v>
      </c>
      <c r="C54" s="75" t="s">
        <v>59</v>
      </c>
      <c r="D54" s="76"/>
      <c r="E54" s="73">
        <v>13050</v>
      </c>
      <c r="F54" s="65"/>
      <c r="G54" s="65">
        <v>13050</v>
      </c>
      <c r="H54" s="65">
        <f t="shared" si="1"/>
        <v>0</v>
      </c>
    </row>
    <row r="55" spans="2:8" ht="11.25" customHeight="1">
      <c r="B55" s="8">
        <v>15</v>
      </c>
      <c r="C55" s="77" t="s">
        <v>60</v>
      </c>
      <c r="D55" s="76"/>
      <c r="E55" s="73">
        <v>1900</v>
      </c>
      <c r="F55" s="65">
        <v>13300</v>
      </c>
      <c r="G55" s="65">
        <v>15200</v>
      </c>
      <c r="H55" s="65">
        <f t="shared" si="1"/>
        <v>0</v>
      </c>
    </row>
    <row r="56" spans="2:8" ht="11.25" customHeight="1">
      <c r="B56" s="8">
        <v>16</v>
      </c>
      <c r="C56" s="77" t="s">
        <v>61</v>
      </c>
      <c r="D56" s="76"/>
      <c r="E56" s="73">
        <v>2000</v>
      </c>
      <c r="F56" s="65">
        <v>24000</v>
      </c>
      <c r="G56" s="65">
        <v>24000</v>
      </c>
      <c r="H56" s="65">
        <f t="shared" si="1"/>
        <v>2000</v>
      </c>
    </row>
    <row r="57" spans="2:8" ht="11.25" customHeight="1">
      <c r="B57" s="8">
        <v>17</v>
      </c>
      <c r="C57" s="77" t="s">
        <v>24</v>
      </c>
      <c r="D57" s="76"/>
      <c r="E57" s="73">
        <v>1610.83</v>
      </c>
      <c r="F57" s="65">
        <v>19329.96</v>
      </c>
      <c r="G57" s="65">
        <v>19329.96</v>
      </c>
      <c r="H57" s="65">
        <f t="shared" si="1"/>
        <v>1610.8300000000017</v>
      </c>
    </row>
    <row r="58" spans="2:8" ht="11.25" customHeight="1">
      <c r="B58" s="8">
        <v>18</v>
      </c>
      <c r="C58" s="77" t="s">
        <v>38</v>
      </c>
      <c r="D58" s="76"/>
      <c r="E58" s="73">
        <v>1016.5</v>
      </c>
      <c r="F58" s="65">
        <v>12198</v>
      </c>
      <c r="G58" s="65">
        <v>13214.5</v>
      </c>
      <c r="H58" s="65">
        <f t="shared" si="1"/>
        <v>0</v>
      </c>
    </row>
    <row r="59" spans="2:8" ht="11.25" customHeight="1">
      <c r="B59" s="8">
        <v>19</v>
      </c>
      <c r="C59" s="77" t="s">
        <v>62</v>
      </c>
      <c r="D59" s="76"/>
      <c r="E59" s="73"/>
      <c r="F59" s="65">
        <v>21217.14</v>
      </c>
      <c r="G59" s="65">
        <v>21217.14</v>
      </c>
      <c r="H59" s="65">
        <f t="shared" si="1"/>
        <v>0</v>
      </c>
    </row>
    <row r="60" spans="2:8" ht="11.25" customHeight="1">
      <c r="B60" s="8">
        <v>20</v>
      </c>
      <c r="C60" s="77" t="s">
        <v>63</v>
      </c>
      <c r="D60" s="76"/>
      <c r="E60" s="73">
        <v>-309.28</v>
      </c>
      <c r="F60" s="65">
        <v>5729.88</v>
      </c>
      <c r="G60" s="65">
        <v>6103.2</v>
      </c>
      <c r="H60" s="65">
        <f t="shared" si="1"/>
        <v>-682.5999999999995</v>
      </c>
    </row>
    <row r="61" spans="2:8" ht="12.75">
      <c r="B61" s="8">
        <v>28</v>
      </c>
      <c r="C61" s="80" t="s">
        <v>21</v>
      </c>
      <c r="D61" s="81">
        <f>+D64+D66+D67+D73</f>
        <v>0</v>
      </c>
      <c r="E61" s="82">
        <f>E62+E63+E64+E65+E66+E67+E68++E69+E70+E71+E72+E73+E74+E75+E76+E77+E78+E79+E80+E81+E82+E83+E84+E85</f>
        <v>-5245.53</v>
      </c>
      <c r="F61" s="81">
        <f>F62+F63+F64+F65+F66+F67+F68+F69+F70+F71+F72+F73+F74+F75+F76+F77+F78+F79+F80+F81+F82+F83+F84+F85</f>
        <v>285212.80000000005</v>
      </c>
      <c r="G61" s="81">
        <f>G62+G63+G64+G65+G66+G67+G68+G71+G72+G73+G74+G75+G76+G77+G78+G79+G80+G81+G82+G83+G69+G84+G70</f>
        <v>280206.8</v>
      </c>
      <c r="H61" s="81">
        <f>H62+H63+H64+H65+H66+H67+H68+H69+H70+H71+H72+H73++H74+H75+H76+H77+H78+H79+H80+H81+H82+H83+H84+H85</f>
        <v>-239.52999999999975</v>
      </c>
    </row>
    <row r="62" spans="2:8" ht="12.75">
      <c r="B62" s="8">
        <v>29</v>
      </c>
      <c r="C62" s="49" t="s">
        <v>75</v>
      </c>
      <c r="D62" s="76"/>
      <c r="E62" s="73"/>
      <c r="F62" s="65">
        <v>3063.32</v>
      </c>
      <c r="G62" s="65">
        <v>3063.32</v>
      </c>
      <c r="H62" s="65">
        <f>E76+F76-G76</f>
        <v>0</v>
      </c>
    </row>
    <row r="63" spans="2:8" ht="12.75">
      <c r="B63" s="8">
        <v>30</v>
      </c>
      <c r="C63" s="48" t="s">
        <v>65</v>
      </c>
      <c r="D63" s="81"/>
      <c r="E63" s="83"/>
      <c r="F63" s="65">
        <v>4500</v>
      </c>
      <c r="G63" s="65">
        <v>4500</v>
      </c>
      <c r="H63" s="65">
        <f>E63+F63-G63</f>
        <v>0</v>
      </c>
    </row>
    <row r="64" spans="2:8" ht="17.25" customHeight="1">
      <c r="B64" s="8">
        <v>31</v>
      </c>
      <c r="C64" s="77" t="s">
        <v>66</v>
      </c>
      <c r="D64" s="81"/>
      <c r="E64" s="83"/>
      <c r="F64" s="65">
        <v>10100</v>
      </c>
      <c r="G64" s="65">
        <v>10100</v>
      </c>
      <c r="H64" s="65">
        <f>E64+F64-G64</f>
        <v>0</v>
      </c>
    </row>
    <row r="65" spans="2:8" ht="17.25" customHeight="1">
      <c r="B65" s="8">
        <v>32</v>
      </c>
      <c r="C65" s="77" t="s">
        <v>83</v>
      </c>
      <c r="D65" s="81"/>
      <c r="E65" s="83"/>
      <c r="F65" s="65">
        <v>2900</v>
      </c>
      <c r="G65" s="65">
        <v>2900</v>
      </c>
      <c r="H65" s="65"/>
    </row>
    <row r="66" spans="2:8" ht="12.75">
      <c r="B66" s="8">
        <v>33</v>
      </c>
      <c r="C66" s="84" t="s">
        <v>67</v>
      </c>
      <c r="D66" s="81"/>
      <c r="E66" s="83"/>
      <c r="F66" s="65">
        <v>1908</v>
      </c>
      <c r="G66" s="65">
        <v>1908</v>
      </c>
      <c r="H66" s="65">
        <f aca="true" t="shared" si="2" ref="H66:H73">E66+F66-G66</f>
        <v>0</v>
      </c>
    </row>
    <row r="67" spans="2:8" ht="12.75">
      <c r="B67" s="8">
        <v>34</v>
      </c>
      <c r="C67" s="72" t="s">
        <v>68</v>
      </c>
      <c r="D67" s="76"/>
      <c r="E67" s="73"/>
      <c r="F67" s="65">
        <v>3498</v>
      </c>
      <c r="G67" s="65">
        <v>3498</v>
      </c>
      <c r="H67" s="65">
        <f t="shared" si="2"/>
        <v>0</v>
      </c>
    </row>
    <row r="68" spans="2:8" ht="12.75">
      <c r="B68" s="8">
        <v>35</v>
      </c>
      <c r="C68" s="49" t="s">
        <v>72</v>
      </c>
      <c r="D68" s="76"/>
      <c r="E68" s="73"/>
      <c r="F68" s="65">
        <v>2100</v>
      </c>
      <c r="G68" s="65">
        <v>2100</v>
      </c>
      <c r="H68" s="65">
        <f t="shared" si="2"/>
        <v>0</v>
      </c>
    </row>
    <row r="69" spans="2:8" ht="12.75">
      <c r="B69" s="8">
        <v>36</v>
      </c>
      <c r="C69" s="49" t="s">
        <v>89</v>
      </c>
      <c r="D69" s="76"/>
      <c r="E69" s="73"/>
      <c r="F69" s="65">
        <v>8536.94</v>
      </c>
      <c r="G69" s="65">
        <v>8536.94</v>
      </c>
      <c r="H69" s="65">
        <f t="shared" si="2"/>
        <v>0</v>
      </c>
    </row>
    <row r="70" spans="2:8" ht="12.75">
      <c r="B70" s="8">
        <v>37</v>
      </c>
      <c r="C70" s="49" t="s">
        <v>94</v>
      </c>
      <c r="D70" s="76"/>
      <c r="E70" s="73">
        <v>-1245.53</v>
      </c>
      <c r="F70" s="65">
        <v>5303</v>
      </c>
      <c r="G70" s="65">
        <v>5303</v>
      </c>
      <c r="H70" s="65">
        <f t="shared" si="2"/>
        <v>-1245.5299999999997</v>
      </c>
    </row>
    <row r="71" spans="2:8" ht="12.75">
      <c r="B71" s="8">
        <v>38</v>
      </c>
      <c r="C71" s="78" t="s">
        <v>81</v>
      </c>
      <c r="D71" s="76"/>
      <c r="E71" s="73"/>
      <c r="F71" s="65">
        <v>2448</v>
      </c>
      <c r="G71" s="65">
        <v>2448</v>
      </c>
      <c r="H71" s="65">
        <f t="shared" si="2"/>
        <v>0</v>
      </c>
    </row>
    <row r="72" spans="2:8" ht="12.75">
      <c r="B72" s="8">
        <v>39</v>
      </c>
      <c r="C72" s="78" t="s">
        <v>86</v>
      </c>
      <c r="D72" s="76"/>
      <c r="E72" s="73"/>
      <c r="F72" s="65">
        <v>23623.08</v>
      </c>
      <c r="G72" s="65">
        <v>23623.08</v>
      </c>
      <c r="H72" s="65">
        <f t="shared" si="2"/>
        <v>0</v>
      </c>
    </row>
    <row r="73" spans="2:8" ht="12.75">
      <c r="B73" s="8">
        <v>40</v>
      </c>
      <c r="C73" s="78" t="s">
        <v>70</v>
      </c>
      <c r="D73" s="76"/>
      <c r="E73" s="73"/>
      <c r="F73" s="65">
        <v>39627</v>
      </c>
      <c r="G73" s="65">
        <v>34621</v>
      </c>
      <c r="H73" s="65">
        <f t="shared" si="2"/>
        <v>5006</v>
      </c>
    </row>
    <row r="74" spans="2:8" ht="12.75">
      <c r="B74" s="8">
        <v>41</v>
      </c>
      <c r="C74" s="78" t="s">
        <v>82</v>
      </c>
      <c r="D74" s="76"/>
      <c r="E74" s="73"/>
      <c r="F74" s="65">
        <v>13025.12</v>
      </c>
      <c r="G74" s="65">
        <v>13025.12</v>
      </c>
      <c r="H74" s="65"/>
    </row>
    <row r="75" spans="2:8" ht="12.75">
      <c r="B75" s="8">
        <v>42</v>
      </c>
      <c r="C75" s="48" t="s">
        <v>71</v>
      </c>
      <c r="D75" s="85"/>
      <c r="E75" s="86"/>
      <c r="F75" s="70">
        <v>5100</v>
      </c>
      <c r="G75" s="70">
        <v>5100</v>
      </c>
      <c r="H75" s="65">
        <f>E75+F75-G75</f>
        <v>0</v>
      </c>
    </row>
    <row r="76" spans="2:8" ht="12.75">
      <c r="B76" s="8">
        <v>43</v>
      </c>
      <c r="C76" s="48" t="s">
        <v>64</v>
      </c>
      <c r="D76" s="87"/>
      <c r="E76" s="88"/>
      <c r="F76" s="70">
        <v>7500</v>
      </c>
      <c r="G76" s="70">
        <v>7500</v>
      </c>
      <c r="H76" s="65">
        <f>E68+F68-G68</f>
        <v>0</v>
      </c>
    </row>
    <row r="77" spans="2:8" ht="12.75">
      <c r="B77" s="8">
        <v>44</v>
      </c>
      <c r="C77" s="78" t="s">
        <v>73</v>
      </c>
      <c r="D77" s="85"/>
      <c r="E77" s="86"/>
      <c r="F77" s="70">
        <v>101807.86</v>
      </c>
      <c r="G77" s="70">
        <v>101807.86</v>
      </c>
      <c r="H77" s="65">
        <f>E77+F77-G77</f>
        <v>0</v>
      </c>
    </row>
    <row r="78" spans="2:8" ht="12.75">
      <c r="B78" s="8">
        <v>45</v>
      </c>
      <c r="C78" s="89" t="s">
        <v>74</v>
      </c>
      <c r="D78" s="85"/>
      <c r="E78" s="86"/>
      <c r="F78" s="70">
        <v>3372</v>
      </c>
      <c r="G78" s="70">
        <v>3372</v>
      </c>
      <c r="H78" s="65">
        <f>E78+F78-G78</f>
        <v>0</v>
      </c>
    </row>
    <row r="79" spans="2:8" ht="12.75">
      <c r="B79" s="8">
        <v>46</v>
      </c>
      <c r="C79" s="79" t="s">
        <v>84</v>
      </c>
      <c r="D79" s="74"/>
      <c r="E79" s="74"/>
      <c r="F79" s="74">
        <v>5268</v>
      </c>
      <c r="G79" s="74">
        <v>5268</v>
      </c>
      <c r="H79" s="65">
        <f>E62+F62-G62</f>
        <v>0</v>
      </c>
    </row>
    <row r="80" spans="2:8" ht="12.75">
      <c r="B80" s="8">
        <v>47</v>
      </c>
      <c r="C80" s="49" t="s">
        <v>77</v>
      </c>
      <c r="D80" s="85"/>
      <c r="E80" s="86"/>
      <c r="F80" s="70">
        <v>5998</v>
      </c>
      <c r="G80" s="70">
        <v>5998</v>
      </c>
      <c r="H80" s="65">
        <f>E80+F80-G80</f>
        <v>0</v>
      </c>
    </row>
    <row r="81" spans="2:8" ht="12.75">
      <c r="B81" s="8">
        <v>48</v>
      </c>
      <c r="C81" s="90" t="s">
        <v>79</v>
      </c>
      <c r="D81" s="91"/>
      <c r="E81" s="91"/>
      <c r="F81" s="91">
        <v>1296</v>
      </c>
      <c r="G81" s="91">
        <v>1296</v>
      </c>
      <c r="H81" s="65">
        <f>E83+F83-G83</f>
        <v>0</v>
      </c>
    </row>
    <row r="82" spans="2:8" ht="12.75">
      <c r="B82" s="8">
        <v>49</v>
      </c>
      <c r="C82" s="74" t="s">
        <v>85</v>
      </c>
      <c r="D82" s="74"/>
      <c r="E82" s="74"/>
      <c r="F82" s="74">
        <v>3738.48</v>
      </c>
      <c r="G82" s="74">
        <v>3738.48</v>
      </c>
      <c r="H82" s="65">
        <f>E71+F71-G71</f>
        <v>0</v>
      </c>
    </row>
    <row r="83" spans="2:8" ht="12.75">
      <c r="B83" s="8">
        <v>50</v>
      </c>
      <c r="C83" s="78" t="s">
        <v>78</v>
      </c>
      <c r="D83" s="85"/>
      <c r="E83" s="86"/>
      <c r="F83" s="70">
        <v>26000</v>
      </c>
      <c r="G83" s="70">
        <v>26000</v>
      </c>
      <c r="H83" s="65">
        <f>E72+F72-G72</f>
        <v>0</v>
      </c>
    </row>
    <row r="84" spans="2:8" ht="12.75">
      <c r="B84" s="8">
        <v>51</v>
      </c>
      <c r="C84" s="78" t="s">
        <v>88</v>
      </c>
      <c r="D84" s="85"/>
      <c r="E84" s="86"/>
      <c r="F84" s="70">
        <v>4500</v>
      </c>
      <c r="G84" s="70">
        <v>4500</v>
      </c>
      <c r="H84" s="65"/>
    </row>
    <row r="85" spans="2:8" ht="12.75">
      <c r="B85" s="8">
        <v>52</v>
      </c>
      <c r="C85" s="78" t="s">
        <v>93</v>
      </c>
      <c r="D85" s="85"/>
      <c r="E85" s="86">
        <v>-4000</v>
      </c>
      <c r="F85" s="70"/>
      <c r="G85" s="70"/>
      <c r="H85" s="65">
        <f>E85+F85-G85</f>
        <v>-4000</v>
      </c>
    </row>
    <row r="86" spans="2:8" ht="12.75">
      <c r="B86" s="8">
        <v>53</v>
      </c>
      <c r="C86" s="92" t="s">
        <v>87</v>
      </c>
      <c r="D86" s="76"/>
      <c r="E86" s="83"/>
      <c r="F86" s="71">
        <f>F87+F88</f>
        <v>90709</v>
      </c>
      <c r="G86" s="71">
        <f>G87+G88</f>
        <v>90709</v>
      </c>
      <c r="H86" s="71">
        <f>H87+H88</f>
        <v>0</v>
      </c>
    </row>
    <row r="87" spans="2:9" ht="12.75">
      <c r="B87" s="8">
        <v>54</v>
      </c>
      <c r="C87" s="72" t="s">
        <v>69</v>
      </c>
      <c r="D87" s="76"/>
      <c r="E87" s="73"/>
      <c r="F87" s="65">
        <v>68125</v>
      </c>
      <c r="G87" s="65">
        <v>68125</v>
      </c>
      <c r="H87" s="65">
        <f>E87+F87-G87</f>
        <v>0</v>
      </c>
      <c r="I87" s="2"/>
    </row>
    <row r="88" spans="2:8" ht="12.75">
      <c r="B88" s="8">
        <v>55</v>
      </c>
      <c r="C88" s="78" t="s">
        <v>80</v>
      </c>
      <c r="D88" s="76"/>
      <c r="E88" s="73"/>
      <c r="F88" s="65">
        <v>22584</v>
      </c>
      <c r="G88" s="65">
        <v>22584</v>
      </c>
      <c r="H88" s="65">
        <f>E88+F88-G88</f>
        <v>0</v>
      </c>
    </row>
    <row r="89" spans="2:11" ht="12.75">
      <c r="B89" s="8">
        <v>56</v>
      </c>
      <c r="C89" s="80" t="s">
        <v>22</v>
      </c>
      <c r="D89" s="93">
        <f>D41+D46+D61+D86</f>
        <v>0</v>
      </c>
      <c r="E89" s="93">
        <f>E41+E46+E61+E86</f>
        <v>1236834.3</v>
      </c>
      <c r="F89" s="93">
        <f>F41+F46+F61+F86</f>
        <v>5373089.89</v>
      </c>
      <c r="G89" s="93">
        <f>G41+G46+G61+G86</f>
        <v>5873447.279999999</v>
      </c>
      <c r="H89" s="93">
        <f>H41+H46+H61+H86</f>
        <v>736476.91</v>
      </c>
      <c r="I89" s="2"/>
      <c r="K89" s="2"/>
    </row>
    <row r="90" spans="2:8" ht="12.75">
      <c r="B90" s="95"/>
      <c r="C90" s="96"/>
      <c r="D90" s="96"/>
      <c r="E90" s="96"/>
      <c r="F90" s="96"/>
      <c r="G90" s="96"/>
      <c r="H90" s="97"/>
    </row>
    <row r="91" spans="2:8" ht="12.75">
      <c r="B91" s="8">
        <v>1</v>
      </c>
      <c r="C91" s="13" t="s">
        <v>39</v>
      </c>
      <c r="D91" s="30"/>
      <c r="E91" s="34"/>
      <c r="F91" s="34"/>
      <c r="G91" s="40">
        <f>G92+G93+G94</f>
        <v>5910282.61</v>
      </c>
      <c r="H91" s="17"/>
    </row>
    <row r="92" spans="2:8" ht="12.75">
      <c r="B92" s="8"/>
      <c r="C92" s="12" t="s">
        <v>90</v>
      </c>
      <c r="D92" s="28"/>
      <c r="E92" s="28"/>
      <c r="F92" s="28"/>
      <c r="G92" s="41">
        <v>590.37</v>
      </c>
      <c r="H92" s="11"/>
    </row>
    <row r="93" spans="2:8" ht="12.75">
      <c r="B93" s="8"/>
      <c r="C93" s="12" t="s">
        <v>91</v>
      </c>
      <c r="D93" s="28"/>
      <c r="E93" s="28"/>
      <c r="F93" s="28"/>
      <c r="G93" s="41">
        <v>50582.54</v>
      </c>
      <c r="H93" s="11"/>
    </row>
    <row r="94" spans="2:8" ht="12.75">
      <c r="B94" s="8"/>
      <c r="C94" s="12" t="s">
        <v>92</v>
      </c>
      <c r="D94" s="28"/>
      <c r="E94" s="28"/>
      <c r="F94" s="28"/>
      <c r="G94" s="41">
        <v>5859109.7</v>
      </c>
      <c r="H94" s="11"/>
    </row>
    <row r="95" spans="2:9" ht="12.75">
      <c r="B95" s="8">
        <v>2</v>
      </c>
      <c r="C95" s="13" t="s">
        <v>40</v>
      </c>
      <c r="D95" s="30"/>
      <c r="E95" s="34"/>
      <c r="F95" s="34"/>
      <c r="G95" s="40">
        <f>G96+G97+G98</f>
        <v>7219525.03</v>
      </c>
      <c r="H95" s="54"/>
      <c r="I95" s="2"/>
    </row>
    <row r="96" spans="2:8" ht="12.75">
      <c r="B96" s="8"/>
      <c r="C96" s="12" t="s">
        <v>90</v>
      </c>
      <c r="D96" s="28"/>
      <c r="E96" s="28"/>
      <c r="F96" s="28"/>
      <c r="G96" s="53">
        <v>25735.28</v>
      </c>
      <c r="H96" s="50"/>
    </row>
    <row r="97" spans="2:8" ht="12.75">
      <c r="B97" s="8"/>
      <c r="C97" s="12" t="s">
        <v>91</v>
      </c>
      <c r="D97" s="28"/>
      <c r="E97" s="28"/>
      <c r="F97" s="28"/>
      <c r="G97" s="51">
        <v>127645.17</v>
      </c>
      <c r="H97" s="50"/>
    </row>
    <row r="98" spans="2:8" ht="12.75">
      <c r="B98" s="8"/>
      <c r="C98" s="12" t="s">
        <v>92</v>
      </c>
      <c r="D98" s="28"/>
      <c r="E98" s="28"/>
      <c r="F98" s="28"/>
      <c r="G98" s="52">
        <v>7066144.58</v>
      </c>
      <c r="H98" s="50"/>
    </row>
    <row r="99" spans="2:8" ht="12.75">
      <c r="B99" s="42"/>
      <c r="C99" s="43"/>
      <c r="D99" s="44"/>
      <c r="E99" s="44"/>
      <c r="F99" s="44"/>
      <c r="G99" s="45"/>
      <c r="H99" s="46"/>
    </row>
    <row r="100" spans="2:8" ht="12.75">
      <c r="B100" s="3"/>
      <c r="C100" s="3"/>
      <c r="D100" s="4"/>
      <c r="E100" s="4"/>
      <c r="F100" s="4"/>
      <c r="G100" s="35"/>
      <c r="H100" s="35"/>
    </row>
    <row r="101" spans="2:8" ht="12.75">
      <c r="B101" s="3" t="s">
        <v>96</v>
      </c>
      <c r="C101" s="3"/>
      <c r="D101" s="9"/>
      <c r="E101" s="10"/>
      <c r="F101" s="9"/>
      <c r="G101" s="3"/>
      <c r="H101" s="6" t="s">
        <v>95</v>
      </c>
    </row>
    <row r="102" spans="4:8" ht="12.75">
      <c r="D102" s="2"/>
      <c r="E102" s="2"/>
      <c r="F102" s="2"/>
      <c r="G102" s="2"/>
      <c r="H102" s="2"/>
    </row>
  </sheetData>
  <sheetProtection/>
  <mergeCells count="11">
    <mergeCell ref="H7:H8"/>
    <mergeCell ref="C9:H9"/>
    <mergeCell ref="B39:H39"/>
    <mergeCell ref="C40:H40"/>
    <mergeCell ref="B90:H90"/>
    <mergeCell ref="B5:H5"/>
    <mergeCell ref="B7:B8"/>
    <mergeCell ref="C7:C8"/>
    <mergeCell ref="D7:D8"/>
    <mergeCell ref="E7:E8"/>
    <mergeCell ref="F7:G7"/>
  </mergeCells>
  <printOptions/>
  <pageMargins left="0.2362204724409449" right="0.2362204724409449" top="0.1968503937007874" bottom="0.11811023622047245" header="0" footer="0"/>
  <pageSetup fitToHeight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2022-06-13T08:02:45Z</dcterms:modified>
  <cp:category/>
  <cp:version/>
  <cp:contentType/>
  <cp:contentStatus/>
</cp:coreProperties>
</file>